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3256" windowHeight="12588" activeTab="1"/>
  </bookViews>
  <sheets>
    <sheet name="1)  Ball Screw" sheetId="2" r:id="rId1"/>
    <sheet name="2)  Rack and Pinon" sheetId="1" r:id="rId2"/>
  </sheets>
  <calcPr calcId="145621"/>
</workbook>
</file>

<file path=xl/calcChain.xml><?xml version="1.0" encoding="utf-8"?>
<calcChain xmlns="http://schemas.openxmlformats.org/spreadsheetml/2006/main">
  <c r="D20" i="2" l="1"/>
  <c r="H13" i="2" l="1"/>
  <c r="H11" i="2"/>
  <c r="H5" i="2"/>
  <c r="H4" i="2" l="1"/>
  <c r="H6" i="2" s="1"/>
  <c r="H7" i="2" s="1"/>
  <c r="H14" i="2"/>
  <c r="H12" i="2" l="1"/>
  <c r="H5" i="1"/>
  <c r="H11" i="1" s="1"/>
  <c r="H12" i="1" s="1"/>
  <c r="H4" i="1"/>
  <c r="H6" i="1" l="1"/>
  <c r="H7" i="1" s="1"/>
  <c r="H9" i="1"/>
  <c r="H10" i="1" s="1"/>
</calcChain>
</file>

<file path=xl/sharedStrings.xml><?xml version="1.0" encoding="utf-8"?>
<sst xmlns="http://schemas.openxmlformats.org/spreadsheetml/2006/main" count="142" uniqueCount="80">
  <si>
    <t>Model#</t>
  </si>
  <si>
    <t>Rated Output</t>
  </si>
  <si>
    <t>0.22kW</t>
  </si>
  <si>
    <t>86M-DHT</t>
  </si>
  <si>
    <t>86L-DHT</t>
  </si>
  <si>
    <t>0.75kW</t>
  </si>
  <si>
    <t>405-DST</t>
  </si>
  <si>
    <t>410-DST</t>
  </si>
  <si>
    <t>620-DST</t>
  </si>
  <si>
    <t>640-DST</t>
  </si>
  <si>
    <t>880-DST</t>
  </si>
  <si>
    <t>11A-DST</t>
  </si>
  <si>
    <t>115-DST</t>
  </si>
  <si>
    <t>120-DST</t>
  </si>
  <si>
    <t>0.05kW</t>
  </si>
  <si>
    <t>0.1kW</t>
  </si>
  <si>
    <t>0.2kW</t>
  </si>
  <si>
    <t>0.4kW</t>
  </si>
  <si>
    <t>1.3kW</t>
  </si>
  <si>
    <t>1.8kW</t>
  </si>
  <si>
    <t>1.0kW</t>
  </si>
  <si>
    <t>Instructions</t>
  </si>
  <si>
    <t>Units</t>
  </si>
  <si>
    <t>mm</t>
  </si>
  <si>
    <t>kg-cm^2</t>
  </si>
  <si>
    <t>Rotor Inertia 
[kg-cm^2]</t>
  </si>
  <si>
    <t>Calculated</t>
  </si>
  <si>
    <t>Allowed load inertia</t>
  </si>
  <si>
    <t>Parameter</t>
  </si>
  <si>
    <t>Axial Travel per Rev</t>
  </si>
  <si>
    <t>Load mass</t>
  </si>
  <si>
    <t>rpm</t>
  </si>
  <si>
    <t>Rated Speed</t>
  </si>
  <si>
    <t>Rapid Speed</t>
  </si>
  <si>
    <t>IPM</t>
  </si>
  <si>
    <t>m/min</t>
  </si>
  <si>
    <t>Rack and Pinion Drive Parameters</t>
  </si>
  <si>
    <t>kg</t>
  </si>
  <si>
    <t>lbs</t>
  </si>
  <si>
    <t>cm</t>
  </si>
  <si>
    <t>n/a</t>
  </si>
  <si>
    <t>DMM Servo Motor Rotor Inertia (2)</t>
  </si>
  <si>
    <t>(1)  Enter pinion diameter in</t>
  </si>
  <si>
    <t>(2)  Enter motor rotor inertia</t>
  </si>
  <si>
    <t>(3)  Enter allowed inertia ratio</t>
  </si>
  <si>
    <t>(4)  Enter reduction ratio</t>
  </si>
  <si>
    <t>(5)  Enter rated motor speed</t>
  </si>
  <si>
    <t>(6)  Enter peak motor speed</t>
  </si>
  <si>
    <t>Ball Screw Drive Parameters</t>
  </si>
  <si>
    <t>Rated Speed
[rpm]</t>
  </si>
  <si>
    <t>Peak Speed
[rpm]</t>
  </si>
  <si>
    <t>Calculated
Value</t>
  </si>
  <si>
    <t>User Input Value</t>
  </si>
  <si>
    <t>3000*</t>
  </si>
  <si>
    <t>5000*</t>
  </si>
  <si>
    <t>(1)  Ball screw pitch</t>
  </si>
  <si>
    <t>(2)  Ball screw diameter</t>
  </si>
  <si>
    <t>(3)  Ball screw mass</t>
  </si>
  <si>
    <t>Master Equation:
Je (Equivalent Load Inertia) = M (Load Mass) * (L (Travel) / (2pi * R) )^2
Where R = motor reduction ratio
             L = linear axial travel per motor revolution = pinion circumference
             Je = equivalent load inertia = motor inertia * allowed inertia ratio</t>
  </si>
  <si>
    <t>(4)  Reduction ratio</t>
  </si>
  <si>
    <t>(5)  Enter motor rotor inertia</t>
  </si>
  <si>
    <t>(6)  Enter allowed inertia ratio</t>
  </si>
  <si>
    <t>(7)  Enter rated motor speed</t>
  </si>
  <si>
    <t>(8)  Enter peak motor speed</t>
  </si>
  <si>
    <t>Master Equation:
Je (Equivalent Load Inertia) = M (Load Mass) * (L (Travel) / (2pi * R) )^2 + Jb
Where R = motor reduction ratio
             L = linear axial travel per motor revolution = ball screw pitch
             Je = equivalent load inertia = motor inertia * allowed inertia ratio
             Jb = ball screw inertia = (Mb*D^2)/8 ; Mb = ball screw mass, D = ball screw diameter</t>
  </si>
  <si>
    <t>Allowed load inertia (Je)</t>
  </si>
  <si>
    <t>Ball screw inertia (Jb)</t>
  </si>
  <si>
    <t>Load Mass (M)</t>
  </si>
  <si>
    <t>Ball Screw Mass Calculator</t>
  </si>
  <si>
    <t>Ball Screw Mass</t>
  </si>
  <si>
    <t>Value</t>
  </si>
  <si>
    <t>g/cm^3</t>
  </si>
  <si>
    <t>Density = 7.84g/cm^3</t>
  </si>
  <si>
    <t>(B1)  Ball screw density</t>
  </si>
  <si>
    <t>(B2)  Ball screw diameter</t>
  </si>
  <si>
    <t>(B3)  Ball screw length</t>
  </si>
  <si>
    <t>DMM Servo Motor Rotor Inertia (5)</t>
  </si>
  <si>
    <t>86M/86N-DHT</t>
  </si>
  <si>
    <t>640-DST / 57N-DHT</t>
  </si>
  <si>
    <t>* Typical  ball screw Material: CF53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</si>
</sst>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34"/>
      <scheme val="minor"/>
    </font>
    <font>
      <sz val="10"/>
      <color theme="1"/>
      <name val="Calibri"/>
      <family val="2"/>
      <charset val="134"/>
      <scheme val="minor"/>
    </font>
    <font>
      <b/>
      <sz val="10"/>
      <name val="Calibri"/>
      <family val="2"/>
      <charset val="134"/>
      <scheme val="minor"/>
    </font>
    <font>
      <sz val="10"/>
      <name val="Calibri"/>
      <family val="2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6" borderId="0" xfId="0" applyFont="1" applyFill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6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3" borderId="1" xfId="1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 wrapText="1"/>
    </xf>
    <xf numFmtId="0" fontId="3" fillId="6" borderId="0" xfId="0" applyFont="1" applyFill="1" applyBorder="1" applyAlignment="1">
      <alignment horizontal="left" vertical="center" wrapText="1"/>
    </xf>
    <xf numFmtId="0" fontId="3" fillId="6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left" vertical="center"/>
    </xf>
    <xf numFmtId="0" fontId="3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vertical="center"/>
    </xf>
    <xf numFmtId="0" fontId="3" fillId="6" borderId="0" xfId="0" applyFont="1" applyFill="1" applyAlignment="1">
      <alignment horizontal="left" vertical="center"/>
    </xf>
    <xf numFmtId="0" fontId="2" fillId="6" borderId="0" xfId="1" applyFont="1" applyFill="1" applyAlignment="1">
      <alignment vertical="center"/>
    </xf>
    <xf numFmtId="0" fontId="3" fillId="6" borderId="0" xfId="0" applyFont="1" applyFill="1" applyAlignment="1">
      <alignment horizontal="right" vertical="center"/>
    </xf>
    <xf numFmtId="0" fontId="2" fillId="7" borderId="1" xfId="0" applyFont="1" applyFill="1" applyBorder="1" applyAlignment="1">
      <alignment horizontal="left" vertical="center"/>
    </xf>
    <xf numFmtId="0" fontId="3" fillId="7" borderId="3" xfId="0" applyFont="1" applyFill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/>
    </xf>
    <xf numFmtId="0" fontId="3" fillId="7" borderId="3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/>
    </xf>
    <xf numFmtId="2" fontId="4" fillId="5" borderId="1" xfId="0" applyNumberFormat="1" applyFont="1" applyFill="1" applyBorder="1" applyAlignment="1">
      <alignment horizontal="center" vertical="center"/>
    </xf>
    <xf numFmtId="2" fontId="5" fillId="6" borderId="0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2" fontId="3" fillId="6" borderId="0" xfId="0" applyNumberFormat="1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0" fontId="3" fillId="6" borderId="0" xfId="0" applyFont="1" applyFill="1" applyBorder="1" applyAlignment="1">
      <alignment horizontal="left" vertical="center"/>
    </xf>
    <xf numFmtId="2" fontId="4" fillId="6" borderId="0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7" borderId="4" xfId="0" applyFont="1" applyFill="1" applyBorder="1" applyAlignment="1">
      <alignment horizontal="left" vertical="center"/>
    </xf>
    <xf numFmtId="0" fontId="3" fillId="7" borderId="6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right" vertical="center"/>
    </xf>
    <xf numFmtId="0" fontId="3" fillId="7" borderId="4" xfId="0" applyFont="1" applyFill="1" applyBorder="1" applyAlignment="1">
      <alignment horizontal="right" vertical="center"/>
    </xf>
    <xf numFmtId="0" fontId="3" fillId="7" borderId="5" xfId="0" applyFont="1" applyFill="1" applyBorder="1" applyAlignment="1">
      <alignment horizontal="right" vertical="center"/>
    </xf>
    <xf numFmtId="0" fontId="3" fillId="7" borderId="6" xfId="0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448725</xdr:colOff>
      <xdr:row>19</xdr:row>
      <xdr:rowOff>124240</xdr:rowOff>
    </xdr:from>
    <xdr:to>
      <xdr:col>15</xdr:col>
      <xdr:colOff>39099</xdr:colOff>
      <xdr:row>22</xdr:row>
      <xdr:rowOff>5799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0051" y="3702327"/>
          <a:ext cx="2273939" cy="14386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123092</xdr:colOff>
      <xdr:row>1</xdr:row>
      <xdr:rowOff>5128</xdr:rowOff>
    </xdr:from>
    <xdr:to>
      <xdr:col>19</xdr:col>
      <xdr:colOff>198782</xdr:colOff>
      <xdr:row>21</xdr:row>
      <xdr:rowOff>1217545</xdr:rowOff>
    </xdr:to>
    <xdr:sp macro="" textlink="">
      <xdr:nvSpPr>
        <xdr:cNvPr id="4" name="TextBox 3"/>
        <xdr:cNvSpPr txBox="1"/>
      </xdr:nvSpPr>
      <xdr:spPr>
        <a:xfrm>
          <a:off x="10012527" y="170780"/>
          <a:ext cx="2651581" cy="49561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400" b="1" baseline="0">
              <a:solidFill>
                <a:srgbClr val="FF0000"/>
              </a:solidFill>
            </a:rPr>
            <a:t>Instructions:</a:t>
          </a:r>
        </a:p>
        <a:p>
          <a:r>
            <a:rPr lang="en-CA" sz="1100" b="1" baseline="0"/>
            <a:t>1.  Calculate ball screw  mass from density B1, diameter B2 and length B3</a:t>
          </a:r>
        </a:p>
        <a:p>
          <a:r>
            <a:rPr lang="en-CA" sz="1100" b="1" baseline="0"/>
            <a:t>2.  Enter ball screw pitch into (1), enter ball screw diameter into (2) and enter ball screw mass into (3)</a:t>
          </a:r>
        </a:p>
        <a:p>
          <a:r>
            <a:rPr lang="en-CA" sz="1100" b="1" baseline="0"/>
            <a:t>3.  Enter reduction ratio into (4)</a:t>
          </a:r>
        </a:p>
        <a:p>
          <a:r>
            <a:rPr lang="en-CA" sz="1100" b="1" baseline="0"/>
            <a:t>4.  Enter selected motor inertia into (5)</a:t>
          </a:r>
        </a:p>
        <a:p>
          <a:r>
            <a:rPr lang="en-CA" sz="1100" b="1" baseline="0"/>
            <a:t>5.  Enter inertia ratio into (6), normally, leave inertia ratio at "5"</a:t>
          </a:r>
        </a:p>
        <a:p>
          <a:r>
            <a:rPr lang="en-CA" sz="1100" b="1" baseline="0"/>
            <a:t>6.  Enter motor rated speed into (7)</a:t>
          </a:r>
        </a:p>
        <a:p>
          <a:r>
            <a:rPr lang="en-CA" sz="1100" b="1" baseline="0"/>
            <a:t>7.  Enter motor peak speed into (8)</a:t>
          </a:r>
        </a:p>
        <a:p>
          <a:endParaRPr lang="en-CA" sz="1100" b="1" baseline="0"/>
        </a:p>
        <a:p>
          <a:r>
            <a:rPr lang="en-CA" sz="1100" b="1" baseline="0"/>
            <a:t>-  Red boxes are estimated performance figures</a:t>
          </a:r>
        </a:p>
        <a:p>
          <a:endParaRPr lang="en-CA" sz="1100" b="1" baseline="0"/>
        </a:p>
        <a:p>
          <a:r>
            <a:rPr lang="en-CA" sz="1400" b="1" baseline="0">
              <a:solidFill>
                <a:srgbClr val="FF0000"/>
              </a:solidFill>
            </a:rPr>
            <a:t>Notes:</a:t>
          </a:r>
        </a:p>
        <a:p>
          <a:r>
            <a:rPr lang="en-CA" sz="1100" b="1" baseline="0"/>
            <a:t>- Calculated load mass should be 2 times actual load mass</a:t>
          </a:r>
        </a:p>
        <a:p>
          <a:r>
            <a:rPr lang="en-CA" sz="1100" b="1" baseline="0"/>
            <a:t>- If allowed inertia ratio (4) is unknown, use 5 times</a:t>
          </a:r>
        </a:p>
        <a:p>
          <a:r>
            <a:rPr lang="en-CA" sz="1100" b="1" baseline="0"/>
            <a:t>- * The 86M and 86N motor has a rated and peak speed of 1500rpm when paired with the DYN2 servo drive.</a:t>
          </a:r>
        </a:p>
        <a:p>
          <a:r>
            <a:rPr lang="en-CA" sz="1100" b="1" baseline="0"/>
            <a:t>-  Reduction ratio is downwards.  If reduced up, use fraction for R.  i.e. if reduced up by 2, use 0.5.  1 = direct drive.</a:t>
          </a:r>
        </a:p>
      </xdr:txBody>
    </xdr:sp>
    <xdr:clientData/>
  </xdr:twoCellAnchor>
  <xdr:twoCellAnchor editAs="oneCell">
    <xdr:from>
      <xdr:col>10</xdr:col>
      <xdr:colOff>430696</xdr:colOff>
      <xdr:row>16</xdr:row>
      <xdr:rowOff>173935</xdr:rowOff>
    </xdr:from>
    <xdr:to>
      <xdr:col>13</xdr:col>
      <xdr:colOff>591307</xdr:colOff>
      <xdr:row>19</xdr:row>
      <xdr:rowOff>71104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022" y="3072848"/>
          <a:ext cx="2065611" cy="5763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351693</xdr:colOff>
      <xdr:row>1</xdr:row>
      <xdr:rowOff>5127</xdr:rowOff>
    </xdr:from>
    <xdr:to>
      <xdr:col>20</xdr:col>
      <xdr:colOff>571501</xdr:colOff>
      <xdr:row>16</xdr:row>
      <xdr:rowOff>7326</xdr:rowOff>
    </xdr:to>
    <xdr:sp macro="" textlink="">
      <xdr:nvSpPr>
        <xdr:cNvPr id="2" name="TextBox 1"/>
        <xdr:cNvSpPr txBox="1"/>
      </xdr:nvSpPr>
      <xdr:spPr>
        <a:xfrm>
          <a:off x="10125808" y="166319"/>
          <a:ext cx="2652347" cy="39660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b="1" baseline="0"/>
            <a:t>Instructions:</a:t>
          </a:r>
        </a:p>
        <a:p>
          <a:r>
            <a:rPr lang="en-CA" sz="1100" b="1" baseline="0"/>
            <a:t>-  Enter machine and motor parameters into green boxes</a:t>
          </a:r>
        </a:p>
        <a:p>
          <a:r>
            <a:rPr lang="en-CA" sz="1100" b="1" baseline="0"/>
            <a:t>-  Red boxes are estimated performance figures</a:t>
          </a:r>
        </a:p>
        <a:p>
          <a:endParaRPr lang="en-CA" sz="1100" b="1" baseline="0"/>
        </a:p>
        <a:p>
          <a:r>
            <a:rPr lang="en-CA" sz="1100" b="1" baseline="0"/>
            <a:t>Notes:</a:t>
          </a:r>
        </a:p>
        <a:p>
          <a:r>
            <a:rPr lang="en-CA" sz="1100" b="1" baseline="0"/>
            <a:t>- If allowed inertia ratio (3) is unknown, use 5 times</a:t>
          </a:r>
        </a:p>
        <a:p>
          <a:r>
            <a:rPr lang="en-CA" sz="1100" b="1" baseline="0"/>
            <a:t>- For dual axis drive gantry, the total load capacity is load mass (H6) multiplied by 2.</a:t>
          </a:r>
        </a:p>
        <a:p>
          <a:r>
            <a:rPr lang="en-CA" sz="1100" b="1" baseline="0"/>
            <a:t>- * The 86M-DHT motor has a rated and peak speed of 1500rpm when paired with the DYN2 servo drive.</a:t>
          </a:r>
        </a:p>
      </xdr:txBody>
    </xdr:sp>
    <xdr:clientData/>
  </xdr:twoCellAnchor>
  <xdr:twoCellAnchor editAs="oneCell">
    <xdr:from>
      <xdr:col>17</xdr:col>
      <xdr:colOff>470490</xdr:colOff>
      <xdr:row>16</xdr:row>
      <xdr:rowOff>124557</xdr:rowOff>
    </xdr:from>
    <xdr:to>
      <xdr:col>20</xdr:col>
      <xdr:colOff>582491</xdr:colOff>
      <xdr:row>24</xdr:row>
      <xdr:rowOff>14654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7375" y="3853961"/>
          <a:ext cx="1936404" cy="1179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4"/>
  <sheetViews>
    <sheetView zoomScaleNormal="100" workbookViewId="0">
      <selection activeCell="F18" sqref="F18"/>
    </sheetView>
  </sheetViews>
  <sheetFormatPr defaultColWidth="9.109375" defaultRowHeight="13.8"/>
  <cols>
    <col min="1" max="1" width="4.109375" style="3" customWidth="1"/>
    <col min="2" max="2" width="26.33203125" style="17" customWidth="1"/>
    <col min="3" max="3" width="8.44140625" style="15" customWidth="1"/>
    <col min="4" max="4" width="10.44140625" style="15" customWidth="1"/>
    <col min="5" max="5" width="2.109375" style="3" customWidth="1"/>
    <col min="6" max="6" width="20" style="3" customWidth="1"/>
    <col min="7" max="7" width="8.109375" style="17" customWidth="1"/>
    <col min="8" max="8" width="10.33203125" style="15" customWidth="1"/>
    <col min="9" max="9" width="1.44140625" style="15" customWidth="1"/>
    <col min="10" max="10" width="15.5546875" style="3" customWidth="1"/>
    <col min="11" max="11" width="7" style="3" bestFit="1" customWidth="1"/>
    <col min="12" max="12" width="11" style="3" bestFit="1" customWidth="1"/>
    <col min="13" max="13" width="10.5546875" style="3" bestFit="1" customWidth="1"/>
    <col min="14" max="14" width="9.88671875" style="3" bestFit="1" customWidth="1"/>
    <col min="15" max="15" width="1.88671875" style="3" customWidth="1"/>
    <col min="16" max="16384" width="9.109375" style="3"/>
  </cols>
  <sheetData>
    <row r="2" spans="2:14">
      <c r="B2" s="14" t="s">
        <v>48</v>
      </c>
      <c r="F2" s="16" t="s">
        <v>26</v>
      </c>
      <c r="J2" s="18" t="s">
        <v>76</v>
      </c>
      <c r="K2" s="15"/>
      <c r="L2" s="19"/>
      <c r="M2" s="19"/>
      <c r="N2" s="19"/>
    </row>
    <row r="3" spans="2:14" ht="28.2" thickBot="1">
      <c r="B3" s="1" t="s">
        <v>21</v>
      </c>
      <c r="C3" s="2" t="s">
        <v>22</v>
      </c>
      <c r="D3" s="13" t="s">
        <v>52</v>
      </c>
      <c r="F3" s="4" t="s">
        <v>28</v>
      </c>
      <c r="G3" s="1" t="s">
        <v>22</v>
      </c>
      <c r="H3" s="12" t="s">
        <v>51</v>
      </c>
      <c r="I3" s="5"/>
      <c r="J3" s="7" t="s">
        <v>0</v>
      </c>
      <c r="K3" s="12" t="s">
        <v>1</v>
      </c>
      <c r="L3" s="8" t="s">
        <v>25</v>
      </c>
      <c r="M3" s="8" t="s">
        <v>49</v>
      </c>
      <c r="N3" s="8" t="s">
        <v>50</v>
      </c>
    </row>
    <row r="4" spans="2:14" ht="14.4" thickBot="1">
      <c r="B4" s="20" t="s">
        <v>55</v>
      </c>
      <c r="C4" s="21" t="s">
        <v>23</v>
      </c>
      <c r="D4" s="22">
        <v>10</v>
      </c>
      <c r="F4" s="23" t="s">
        <v>65</v>
      </c>
      <c r="G4" s="24" t="s">
        <v>24</v>
      </c>
      <c r="H4" s="25">
        <f>D8*D9</f>
        <v>12.25</v>
      </c>
      <c r="I4" s="26"/>
      <c r="J4" s="23" t="s">
        <v>4</v>
      </c>
      <c r="K4" s="27" t="s">
        <v>2</v>
      </c>
      <c r="L4" s="28">
        <v>0.65</v>
      </c>
      <c r="M4" s="28">
        <v>3000</v>
      </c>
      <c r="N4" s="28">
        <v>3000</v>
      </c>
    </row>
    <row r="5" spans="2:14" ht="14.4" thickBot="1">
      <c r="B5" s="20" t="s">
        <v>56</v>
      </c>
      <c r="C5" s="21" t="s">
        <v>23</v>
      </c>
      <c r="D5" s="29">
        <v>25</v>
      </c>
      <c r="F5" s="23" t="s">
        <v>66</v>
      </c>
      <c r="G5" s="24" t="s">
        <v>24</v>
      </c>
      <c r="H5" s="31">
        <f>(D6*D5/10/8)^2</f>
        <v>1.41015625</v>
      </c>
      <c r="I5" s="32"/>
      <c r="J5" s="23" t="s">
        <v>77</v>
      </c>
      <c r="K5" s="27" t="s">
        <v>5</v>
      </c>
      <c r="L5" s="28">
        <v>2.4500000000000002</v>
      </c>
      <c r="M5" s="28" t="s">
        <v>53</v>
      </c>
      <c r="N5" s="28" t="s">
        <v>54</v>
      </c>
    </row>
    <row r="6" spans="2:14" ht="14.4" thickBot="1">
      <c r="B6" s="20" t="s">
        <v>57</v>
      </c>
      <c r="C6" s="21" t="s">
        <v>37</v>
      </c>
      <c r="D6" s="29">
        <v>3.8</v>
      </c>
      <c r="F6" s="44" t="s">
        <v>67</v>
      </c>
      <c r="G6" s="30" t="s">
        <v>37</v>
      </c>
      <c r="H6" s="31">
        <f>(H4-H5)/(D4/10/(2*3.14*D7))^2</f>
        <v>427.50609375000005</v>
      </c>
      <c r="I6" s="32"/>
      <c r="J6" s="23" t="s">
        <v>6</v>
      </c>
      <c r="K6" s="27" t="s">
        <v>14</v>
      </c>
      <c r="L6" s="28">
        <v>3.5999999999999997E-2</v>
      </c>
      <c r="M6" s="48">
        <v>3000</v>
      </c>
      <c r="N6" s="48">
        <v>5000</v>
      </c>
    </row>
    <row r="7" spans="2:14" ht="14.4" thickBot="1">
      <c r="B7" s="20" t="s">
        <v>59</v>
      </c>
      <c r="C7" s="21" t="s">
        <v>40</v>
      </c>
      <c r="D7" s="29">
        <v>1</v>
      </c>
      <c r="F7" s="45"/>
      <c r="G7" s="30" t="s">
        <v>38</v>
      </c>
      <c r="H7" s="31">
        <f>H6*2.2</f>
        <v>940.51340625000023</v>
      </c>
      <c r="I7" s="32"/>
      <c r="J7" s="23" t="s">
        <v>7</v>
      </c>
      <c r="K7" s="27" t="s">
        <v>15</v>
      </c>
      <c r="L7" s="39">
        <v>6.3E-2</v>
      </c>
      <c r="M7" s="49"/>
      <c r="N7" s="49"/>
    </row>
    <row r="8" spans="2:14" ht="14.4" thickBot="1">
      <c r="B8" s="20" t="s">
        <v>60</v>
      </c>
      <c r="C8" s="21" t="s">
        <v>24</v>
      </c>
      <c r="D8" s="29">
        <v>2.4500000000000002</v>
      </c>
      <c r="F8" s="10"/>
      <c r="G8" s="10"/>
      <c r="H8" s="10"/>
      <c r="I8" s="32"/>
      <c r="J8" s="23" t="s">
        <v>8</v>
      </c>
      <c r="K8" s="27" t="s">
        <v>16</v>
      </c>
      <c r="L8" s="28">
        <v>0.23200000000000001</v>
      </c>
      <c r="M8" s="49"/>
      <c r="N8" s="49"/>
    </row>
    <row r="9" spans="2:14" ht="14.4" thickBot="1">
      <c r="B9" s="20" t="s">
        <v>61</v>
      </c>
      <c r="C9" s="21" t="s">
        <v>40</v>
      </c>
      <c r="D9" s="29">
        <v>5</v>
      </c>
      <c r="F9" s="10"/>
      <c r="G9" s="10"/>
      <c r="H9" s="10"/>
      <c r="I9" s="32"/>
      <c r="J9" s="23" t="s">
        <v>78</v>
      </c>
      <c r="K9" s="27" t="s">
        <v>17</v>
      </c>
      <c r="L9" s="28">
        <v>0.42599999999999999</v>
      </c>
      <c r="M9" s="49"/>
      <c r="N9" s="49"/>
    </row>
    <row r="10" spans="2:14" ht="14.4" thickBot="1">
      <c r="H10" s="35"/>
      <c r="I10" s="35"/>
      <c r="J10" s="23" t="s">
        <v>10</v>
      </c>
      <c r="K10" s="27" t="s">
        <v>5</v>
      </c>
      <c r="L10" s="28">
        <v>2</v>
      </c>
      <c r="M10" s="50"/>
      <c r="N10" s="50"/>
    </row>
    <row r="11" spans="2:14" ht="14.4" thickBot="1">
      <c r="B11" s="20" t="s">
        <v>62</v>
      </c>
      <c r="C11" s="21" t="s">
        <v>31</v>
      </c>
      <c r="D11" s="29">
        <v>3000</v>
      </c>
      <c r="F11" s="46" t="s">
        <v>32</v>
      </c>
      <c r="G11" s="30" t="s">
        <v>35</v>
      </c>
      <c r="H11" s="31">
        <f>D11/D7*D4/10/100</f>
        <v>30</v>
      </c>
      <c r="I11" s="32"/>
      <c r="J11" s="23" t="s">
        <v>11</v>
      </c>
      <c r="K11" s="36" t="s">
        <v>20</v>
      </c>
      <c r="L11" s="28">
        <v>8.5</v>
      </c>
      <c r="M11" s="47">
        <v>1500</v>
      </c>
      <c r="N11" s="47">
        <v>3000</v>
      </c>
    </row>
    <row r="12" spans="2:14" ht="14.4" thickBot="1">
      <c r="B12" s="20" t="s">
        <v>63</v>
      </c>
      <c r="C12" s="21" t="s">
        <v>31</v>
      </c>
      <c r="D12" s="29">
        <v>5000</v>
      </c>
      <c r="F12" s="46"/>
      <c r="G12" s="30" t="s">
        <v>34</v>
      </c>
      <c r="H12" s="31">
        <f>H11*39.37</f>
        <v>1181.0999999999999</v>
      </c>
      <c r="I12" s="32"/>
      <c r="J12" s="23" t="s">
        <v>12</v>
      </c>
      <c r="K12" s="27" t="s">
        <v>18</v>
      </c>
      <c r="L12" s="28">
        <v>18.899999999999999</v>
      </c>
      <c r="M12" s="47"/>
      <c r="N12" s="47"/>
    </row>
    <row r="13" spans="2:14">
      <c r="F13" s="46" t="s">
        <v>33</v>
      </c>
      <c r="G13" s="30" t="s">
        <v>35</v>
      </c>
      <c r="H13" s="31">
        <f>D12/D7*D4/10/100</f>
        <v>50</v>
      </c>
      <c r="I13" s="32"/>
      <c r="J13" s="23" t="s">
        <v>13</v>
      </c>
      <c r="K13" s="27" t="s">
        <v>19</v>
      </c>
      <c r="L13" s="28">
        <v>23.8</v>
      </c>
      <c r="M13" s="47"/>
      <c r="N13" s="47"/>
    </row>
    <row r="14" spans="2:14">
      <c r="F14" s="46"/>
      <c r="G14" s="30" t="s">
        <v>34</v>
      </c>
      <c r="H14" s="31">
        <f>H13*39.37</f>
        <v>1968.4999999999998</v>
      </c>
      <c r="I14" s="32"/>
      <c r="J14" s="10"/>
      <c r="K14" s="10"/>
      <c r="L14" s="10"/>
      <c r="M14" s="10"/>
      <c r="N14" s="10"/>
    </row>
    <row r="15" spans="2:14">
      <c r="B15" s="14" t="s">
        <v>68</v>
      </c>
      <c r="C15" s="10"/>
      <c r="D15" s="10"/>
      <c r="E15" s="10"/>
      <c r="F15" s="10"/>
      <c r="G15" s="40"/>
      <c r="H15" s="41"/>
      <c r="I15" s="32"/>
      <c r="J15" s="10"/>
      <c r="K15" s="10"/>
      <c r="L15" s="10"/>
      <c r="M15" s="10"/>
      <c r="N15" s="10"/>
    </row>
    <row r="16" spans="2:14" ht="14.4" thickBot="1">
      <c r="B16" s="4" t="s">
        <v>28</v>
      </c>
      <c r="C16" s="1" t="s">
        <v>22</v>
      </c>
      <c r="D16" s="12" t="s">
        <v>70</v>
      </c>
      <c r="E16" s="10"/>
      <c r="F16" s="10"/>
      <c r="G16" s="40"/>
      <c r="H16" s="41"/>
      <c r="I16" s="32"/>
      <c r="J16" s="10"/>
      <c r="K16" s="10"/>
      <c r="L16" s="10"/>
      <c r="M16" s="10"/>
      <c r="N16" s="10"/>
    </row>
    <row r="17" spans="2:14" ht="28.2" thickBot="1">
      <c r="B17" s="20" t="s">
        <v>73</v>
      </c>
      <c r="C17" s="21" t="s">
        <v>71</v>
      </c>
      <c r="D17" s="22">
        <v>7.84</v>
      </c>
      <c r="E17" s="10"/>
      <c r="F17" s="10" t="s">
        <v>79</v>
      </c>
      <c r="G17" s="40"/>
      <c r="H17" s="41"/>
      <c r="I17" s="32"/>
      <c r="J17" s="10"/>
      <c r="K17" s="10"/>
      <c r="L17" s="10"/>
      <c r="M17" s="10"/>
      <c r="N17" s="10"/>
    </row>
    <row r="18" spans="2:14" ht="14.4" thickBot="1">
      <c r="B18" s="20" t="s">
        <v>74</v>
      </c>
      <c r="C18" s="21" t="s">
        <v>39</v>
      </c>
      <c r="D18" s="29">
        <v>2.5</v>
      </c>
      <c r="E18" s="10"/>
      <c r="F18" s="10" t="s">
        <v>72</v>
      </c>
      <c r="G18" s="40"/>
      <c r="H18" s="41"/>
      <c r="I18" s="32"/>
      <c r="J18" s="10"/>
      <c r="K18" s="10"/>
      <c r="L18" s="10"/>
      <c r="M18" s="10"/>
      <c r="N18" s="10"/>
    </row>
    <row r="19" spans="2:14" ht="14.4" thickBot="1">
      <c r="B19" s="20" t="s">
        <v>75</v>
      </c>
      <c r="C19" s="21" t="s">
        <v>39</v>
      </c>
      <c r="D19" s="29">
        <v>100</v>
      </c>
      <c r="E19" s="10"/>
      <c r="F19" s="10"/>
      <c r="G19" s="40"/>
      <c r="H19" s="41"/>
      <c r="I19" s="32"/>
      <c r="J19" s="10"/>
      <c r="K19" s="10"/>
      <c r="L19" s="10"/>
      <c r="M19" s="10"/>
      <c r="N19" s="10"/>
    </row>
    <row r="20" spans="2:14">
      <c r="B20" s="23" t="s">
        <v>69</v>
      </c>
      <c r="C20" s="21" t="s">
        <v>37</v>
      </c>
      <c r="D20" s="25">
        <f>3.14*(D18/2)*(D18/2)*D19*D17/1000</f>
        <v>3.8464999999999998</v>
      </c>
      <c r="E20" s="10"/>
      <c r="F20" s="10"/>
      <c r="G20" s="40"/>
      <c r="H20" s="41"/>
      <c r="I20" s="32"/>
      <c r="J20" s="10"/>
      <c r="K20" s="10"/>
      <c r="L20" s="10"/>
      <c r="M20" s="10"/>
      <c r="N20" s="10"/>
    </row>
    <row r="22" spans="2:14" ht="96.75" customHeight="1">
      <c r="B22" s="43" t="s">
        <v>64</v>
      </c>
      <c r="C22" s="43"/>
      <c r="D22" s="43"/>
      <c r="E22" s="43"/>
      <c r="F22" s="43"/>
      <c r="G22" s="43"/>
      <c r="H22" s="43"/>
      <c r="I22" s="42"/>
      <c r="J22" s="42"/>
      <c r="K22" s="42"/>
      <c r="L22" s="42"/>
      <c r="M22" s="9"/>
      <c r="N22" s="9"/>
    </row>
    <row r="23" spans="2:14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2:14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</sheetData>
  <mergeCells count="8">
    <mergeCell ref="B22:H22"/>
    <mergeCell ref="F6:F7"/>
    <mergeCell ref="F11:F12"/>
    <mergeCell ref="F13:F14"/>
    <mergeCell ref="N11:N13"/>
    <mergeCell ref="M11:M13"/>
    <mergeCell ref="N6:N10"/>
    <mergeCell ref="M6:M10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5"/>
  <sheetViews>
    <sheetView tabSelected="1" zoomScaleNormal="100" workbookViewId="0">
      <selection activeCell="D12" sqref="D12"/>
    </sheetView>
  </sheetViews>
  <sheetFormatPr defaultColWidth="9.109375" defaultRowHeight="13.8"/>
  <cols>
    <col min="1" max="1" width="5.88671875" style="3" customWidth="1"/>
    <col min="2" max="2" width="25" style="17" customWidth="1"/>
    <col min="3" max="3" width="8.44140625" style="15" customWidth="1"/>
    <col min="4" max="4" width="10.44140625" style="15" customWidth="1"/>
    <col min="5" max="5" width="3.109375" style="3" customWidth="1"/>
    <col min="6" max="6" width="17.109375" style="3" customWidth="1"/>
    <col min="7" max="7" width="8.109375" style="17" customWidth="1"/>
    <col min="8" max="8" width="10.33203125" style="15" customWidth="1"/>
    <col min="9" max="9" width="1.44140625" style="15" customWidth="1"/>
    <col min="10" max="10" width="1.44140625" style="6" customWidth="1"/>
    <col min="11" max="11" width="1.44140625" style="3" customWidth="1"/>
    <col min="12" max="13" width="8.5546875" style="3" customWidth="1"/>
    <col min="14" max="14" width="10.88671875" style="3" customWidth="1"/>
    <col min="15" max="15" width="10.6640625" style="3" customWidth="1"/>
    <col min="16" max="16" width="10" style="3" customWidth="1"/>
    <col min="17" max="17" width="1.88671875" style="3" customWidth="1"/>
    <col min="18" max="16384" width="9.109375" style="3"/>
  </cols>
  <sheetData>
    <row r="2" spans="2:16">
      <c r="B2" s="14" t="s">
        <v>36</v>
      </c>
      <c r="F2" s="16" t="s">
        <v>26</v>
      </c>
      <c r="L2" s="18" t="s">
        <v>41</v>
      </c>
      <c r="M2" s="15"/>
      <c r="N2" s="19"/>
      <c r="O2" s="19"/>
      <c r="P2" s="19"/>
    </row>
    <row r="3" spans="2:16" ht="28.2" thickBot="1">
      <c r="B3" s="1" t="s">
        <v>21</v>
      </c>
      <c r="C3" s="2" t="s">
        <v>22</v>
      </c>
      <c r="D3" s="13" t="s">
        <v>52</v>
      </c>
      <c r="F3" s="4" t="s">
        <v>28</v>
      </c>
      <c r="G3" s="1" t="s">
        <v>22</v>
      </c>
      <c r="H3" s="12" t="s">
        <v>51</v>
      </c>
      <c r="I3" s="5"/>
      <c r="L3" s="7" t="s">
        <v>0</v>
      </c>
      <c r="M3" s="12" t="s">
        <v>1</v>
      </c>
      <c r="N3" s="8" t="s">
        <v>25</v>
      </c>
      <c r="O3" s="8" t="s">
        <v>49</v>
      </c>
      <c r="P3" s="8" t="s">
        <v>50</v>
      </c>
    </row>
    <row r="4" spans="2:16" ht="14.4" thickBot="1">
      <c r="B4" s="20" t="s">
        <v>42</v>
      </c>
      <c r="C4" s="21" t="s">
        <v>23</v>
      </c>
      <c r="D4" s="22">
        <v>40</v>
      </c>
      <c r="F4" s="23" t="s">
        <v>27</v>
      </c>
      <c r="G4" s="24" t="s">
        <v>24</v>
      </c>
      <c r="H4" s="25">
        <f>D5*D6</f>
        <v>12.25</v>
      </c>
      <c r="I4" s="26"/>
      <c r="L4" s="23" t="s">
        <v>4</v>
      </c>
      <c r="M4" s="27" t="s">
        <v>2</v>
      </c>
      <c r="N4" s="28">
        <v>0.65</v>
      </c>
      <c r="O4" s="28">
        <v>3000</v>
      </c>
      <c r="P4" s="28">
        <v>3000</v>
      </c>
    </row>
    <row r="5" spans="2:16" ht="14.4" thickBot="1">
      <c r="B5" s="20" t="s">
        <v>43</v>
      </c>
      <c r="C5" s="21" t="s">
        <v>24</v>
      </c>
      <c r="D5" s="29">
        <v>2.4500000000000002</v>
      </c>
      <c r="F5" s="23" t="s">
        <v>29</v>
      </c>
      <c r="G5" s="30" t="s">
        <v>39</v>
      </c>
      <c r="H5" s="31">
        <f>PI()*D4/10</f>
        <v>12.566370614359172</v>
      </c>
      <c r="I5" s="32"/>
      <c r="L5" s="23" t="s">
        <v>3</v>
      </c>
      <c r="M5" s="27" t="s">
        <v>5</v>
      </c>
      <c r="N5" s="28">
        <v>2.4500000000000002</v>
      </c>
      <c r="O5" s="28" t="s">
        <v>53</v>
      </c>
      <c r="P5" s="28" t="s">
        <v>54</v>
      </c>
    </row>
    <row r="6" spans="2:16" ht="14.4" thickBot="1">
      <c r="B6" s="20" t="s">
        <v>44</v>
      </c>
      <c r="C6" s="21" t="s">
        <v>40</v>
      </c>
      <c r="D6" s="29">
        <v>5</v>
      </c>
      <c r="F6" s="46" t="s">
        <v>30</v>
      </c>
      <c r="G6" s="30" t="s">
        <v>37</v>
      </c>
      <c r="H6" s="31">
        <f>H4/(H5/(2*3.14*D7))^2</f>
        <v>305.93956731099809</v>
      </c>
      <c r="I6" s="32"/>
      <c r="L6" s="23" t="s">
        <v>6</v>
      </c>
      <c r="M6" s="27" t="s">
        <v>14</v>
      </c>
      <c r="N6" s="28">
        <v>3.5999999999999997E-2</v>
      </c>
      <c r="O6" s="48">
        <v>3000</v>
      </c>
      <c r="P6" s="48">
        <v>5000</v>
      </c>
    </row>
    <row r="7" spans="2:16" ht="14.4" thickBot="1">
      <c r="B7" s="20" t="s">
        <v>45</v>
      </c>
      <c r="C7" s="21" t="s">
        <v>40</v>
      </c>
      <c r="D7" s="29">
        <v>10</v>
      </c>
      <c r="F7" s="46"/>
      <c r="G7" s="30" t="s">
        <v>38</v>
      </c>
      <c r="H7" s="33">
        <f>H6*2.2</f>
        <v>673.06704808419579</v>
      </c>
      <c r="I7" s="34"/>
      <c r="L7" s="23" t="s">
        <v>7</v>
      </c>
      <c r="M7" s="27" t="s">
        <v>15</v>
      </c>
      <c r="N7" s="28">
        <v>6.3E-2</v>
      </c>
      <c r="O7" s="49"/>
      <c r="P7" s="49"/>
    </row>
    <row r="8" spans="2:16" ht="14.4" thickBot="1">
      <c r="H8" s="35"/>
      <c r="I8" s="35"/>
      <c r="L8" s="23" t="s">
        <v>8</v>
      </c>
      <c r="M8" s="27" t="s">
        <v>16</v>
      </c>
      <c r="N8" s="28">
        <v>0.23200000000000001</v>
      </c>
      <c r="O8" s="49"/>
      <c r="P8" s="49"/>
    </row>
    <row r="9" spans="2:16" ht="14.4" thickBot="1">
      <c r="B9" s="20" t="s">
        <v>46</v>
      </c>
      <c r="C9" s="21" t="s">
        <v>31</v>
      </c>
      <c r="D9" s="29">
        <v>3000</v>
      </c>
      <c r="F9" s="46" t="s">
        <v>32</v>
      </c>
      <c r="G9" s="30" t="s">
        <v>35</v>
      </c>
      <c r="H9" s="31">
        <f>D9/D7*H5/100</f>
        <v>37.699111843077517</v>
      </c>
      <c r="I9" s="32"/>
      <c r="L9" s="23" t="s">
        <v>9</v>
      </c>
      <c r="M9" s="27" t="s">
        <v>17</v>
      </c>
      <c r="N9" s="28">
        <v>0.42599999999999999</v>
      </c>
      <c r="O9" s="49"/>
      <c r="P9" s="49"/>
    </row>
    <row r="10" spans="2:16" ht="14.4" thickBot="1">
      <c r="B10" s="20" t="s">
        <v>47</v>
      </c>
      <c r="C10" s="21" t="s">
        <v>31</v>
      </c>
      <c r="D10" s="29">
        <v>5000</v>
      </c>
      <c r="F10" s="46"/>
      <c r="G10" s="30" t="s">
        <v>34</v>
      </c>
      <c r="H10" s="31">
        <f>H9*39.37</f>
        <v>1484.2140332619617</v>
      </c>
      <c r="I10" s="32"/>
      <c r="L10" s="23" t="s">
        <v>10</v>
      </c>
      <c r="M10" s="27" t="s">
        <v>5</v>
      </c>
      <c r="N10" s="28">
        <v>0.73</v>
      </c>
      <c r="O10" s="50"/>
      <c r="P10" s="50"/>
    </row>
    <row r="11" spans="2:16">
      <c r="F11" s="46" t="s">
        <v>33</v>
      </c>
      <c r="G11" s="30" t="s">
        <v>35</v>
      </c>
      <c r="H11" s="31">
        <f>D10/D7*H5/100</f>
        <v>62.831853071795855</v>
      </c>
      <c r="I11" s="32"/>
      <c r="L11" s="23" t="s">
        <v>11</v>
      </c>
      <c r="M11" s="36" t="s">
        <v>20</v>
      </c>
      <c r="N11" s="28">
        <v>8.5</v>
      </c>
      <c r="O11" s="48">
        <v>1500</v>
      </c>
      <c r="P11" s="48">
        <v>3000</v>
      </c>
    </row>
    <row r="12" spans="2:16">
      <c r="F12" s="46"/>
      <c r="G12" s="30" t="s">
        <v>34</v>
      </c>
      <c r="H12" s="31">
        <f>H11*39.37</f>
        <v>2473.6900554366025</v>
      </c>
      <c r="I12" s="32"/>
      <c r="L12" s="23" t="s">
        <v>12</v>
      </c>
      <c r="M12" s="27" t="s">
        <v>18</v>
      </c>
      <c r="N12" s="28">
        <v>18.899999999999999</v>
      </c>
      <c r="O12" s="49"/>
      <c r="P12" s="49"/>
    </row>
    <row r="13" spans="2:16">
      <c r="L13" s="23" t="s">
        <v>13</v>
      </c>
      <c r="M13" s="27" t="s">
        <v>19</v>
      </c>
      <c r="N13" s="28">
        <v>23.8</v>
      </c>
      <c r="O13" s="50"/>
      <c r="P13" s="50"/>
    </row>
    <row r="14" spans="2:16">
      <c r="L14" s="37"/>
      <c r="M14" s="5"/>
      <c r="N14" s="38"/>
      <c r="O14" s="38"/>
      <c r="P14" s="38"/>
    </row>
    <row r="16" spans="2:16" ht="85.5" customHeight="1">
      <c r="B16" s="43" t="s">
        <v>58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9"/>
      <c r="P16" s="9"/>
    </row>
    <row r="17" spans="2:16">
      <c r="B17" s="10"/>
      <c r="C17" s="10"/>
      <c r="D17" s="10"/>
      <c r="E17" s="10"/>
      <c r="F17" s="10"/>
      <c r="G17" s="10"/>
      <c r="H17" s="10"/>
      <c r="I17" s="10"/>
      <c r="J17" s="11"/>
      <c r="K17" s="10"/>
      <c r="L17" s="10"/>
      <c r="M17" s="10"/>
      <c r="N17" s="10"/>
      <c r="O17" s="10"/>
      <c r="P17" s="10"/>
    </row>
    <row r="18" spans="2:16">
      <c r="B18" s="10"/>
      <c r="C18" s="10"/>
      <c r="D18" s="10"/>
      <c r="E18" s="10"/>
      <c r="F18" s="10"/>
      <c r="G18" s="10"/>
      <c r="H18" s="10"/>
      <c r="I18" s="10"/>
      <c r="J18" s="11"/>
      <c r="K18" s="10"/>
      <c r="L18" s="10"/>
      <c r="M18" s="10"/>
      <c r="N18" s="10"/>
      <c r="O18" s="10"/>
      <c r="P18" s="10"/>
    </row>
    <row r="19" spans="2:16">
      <c r="B19" s="10"/>
      <c r="C19" s="10"/>
      <c r="D19" s="10"/>
      <c r="E19" s="10"/>
      <c r="F19" s="10"/>
      <c r="G19" s="10"/>
      <c r="H19" s="10"/>
      <c r="I19" s="10"/>
      <c r="J19" s="11"/>
      <c r="K19" s="10"/>
      <c r="L19" s="10"/>
      <c r="M19" s="10"/>
      <c r="N19" s="10"/>
      <c r="O19" s="10"/>
      <c r="P19" s="10"/>
    </row>
    <row r="20" spans="2:16">
      <c r="B20" s="10"/>
      <c r="C20" s="10"/>
      <c r="D20" s="10"/>
      <c r="E20" s="10"/>
      <c r="F20" s="10"/>
      <c r="G20" s="10"/>
      <c r="H20" s="10"/>
      <c r="I20" s="10"/>
      <c r="J20" s="11"/>
      <c r="K20" s="10"/>
      <c r="L20" s="10"/>
      <c r="M20" s="10"/>
      <c r="N20" s="10"/>
      <c r="O20" s="10"/>
      <c r="P20" s="10"/>
    </row>
    <row r="21" spans="2:16">
      <c r="B21" s="10"/>
      <c r="C21" s="10"/>
      <c r="D21" s="10"/>
      <c r="E21" s="10"/>
      <c r="F21" s="10"/>
      <c r="G21" s="10"/>
      <c r="H21" s="10"/>
      <c r="I21" s="10"/>
      <c r="J21" s="11"/>
      <c r="K21" s="10"/>
      <c r="L21" s="10"/>
      <c r="M21" s="10"/>
      <c r="N21" s="10"/>
      <c r="O21" s="10"/>
      <c r="P21" s="10"/>
    </row>
    <row r="22" spans="2:16">
      <c r="B22" s="10"/>
      <c r="C22" s="10"/>
      <c r="D22" s="10"/>
      <c r="E22" s="10"/>
      <c r="F22" s="10"/>
      <c r="G22" s="10"/>
      <c r="H22" s="10"/>
      <c r="I22" s="10"/>
      <c r="J22" s="11"/>
      <c r="K22" s="10"/>
      <c r="L22" s="10"/>
      <c r="M22" s="10"/>
      <c r="N22" s="10"/>
      <c r="O22" s="10"/>
      <c r="P22" s="10"/>
    </row>
    <row r="23" spans="2:16">
      <c r="B23" s="10"/>
      <c r="C23" s="10"/>
      <c r="D23" s="10"/>
      <c r="E23" s="10"/>
      <c r="F23" s="10"/>
      <c r="G23" s="10"/>
      <c r="H23" s="10"/>
      <c r="I23" s="10"/>
      <c r="J23" s="11"/>
      <c r="K23" s="10"/>
      <c r="L23" s="10"/>
      <c r="M23" s="10"/>
      <c r="N23" s="10"/>
      <c r="O23" s="10"/>
      <c r="P23" s="10"/>
    </row>
    <row r="24" spans="2:16">
      <c r="B24" s="10"/>
      <c r="C24" s="10"/>
      <c r="D24" s="10"/>
      <c r="E24" s="10"/>
      <c r="F24" s="10"/>
      <c r="G24" s="10"/>
      <c r="H24" s="10"/>
      <c r="I24" s="10"/>
      <c r="J24" s="11"/>
      <c r="K24" s="10"/>
      <c r="L24" s="10"/>
      <c r="M24" s="10"/>
      <c r="N24" s="10"/>
      <c r="O24" s="10"/>
      <c r="P24" s="10"/>
    </row>
    <row r="25" spans="2:16">
      <c r="B25" s="10"/>
      <c r="C25" s="10"/>
      <c r="D25" s="10"/>
      <c r="E25" s="10"/>
      <c r="F25" s="10"/>
      <c r="G25" s="10"/>
      <c r="H25" s="10"/>
      <c r="I25" s="10"/>
      <c r="J25" s="11"/>
      <c r="K25" s="10"/>
      <c r="L25" s="10"/>
      <c r="M25" s="10"/>
      <c r="N25" s="10"/>
      <c r="O25" s="10"/>
      <c r="P25" s="10"/>
    </row>
  </sheetData>
  <mergeCells count="8">
    <mergeCell ref="B16:N16"/>
    <mergeCell ref="O6:O10"/>
    <mergeCell ref="P6:P10"/>
    <mergeCell ref="P11:P13"/>
    <mergeCell ref="O11:O13"/>
    <mergeCell ref="F11:F12"/>
    <mergeCell ref="F9:F10"/>
    <mergeCell ref="F6:F7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1)  Ball Screw</vt:lpstr>
      <vt:lpstr>2)  Rack and Pinon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Tianyu Li</dc:creator>
  <cp:lastModifiedBy>koollakes</cp:lastModifiedBy>
  <dcterms:created xsi:type="dcterms:W3CDTF">2017-06-20T20:57:51Z</dcterms:created>
  <dcterms:modified xsi:type="dcterms:W3CDTF">2019-10-30T16:28:29Z</dcterms:modified>
</cp:coreProperties>
</file>